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00 CONSULTING\05 Templates\ANALYSIS\FINANCE\"/>
    </mc:Choice>
  </mc:AlternateContent>
  <xr:revisionPtr revIDLastSave="0" documentId="8_{442B0D29-4063-4171-B995-165898831E22}" xr6:coauthVersionLast="45" xr6:coauthVersionMax="45" xr10:uidLastSave="{00000000-0000-0000-0000-000000000000}"/>
  <bookViews>
    <workbookView xWindow="-96" yWindow="-96" windowWidth="23232" windowHeight="12552" activeTab="1"/>
  </bookViews>
  <sheets>
    <sheet name="Template" sheetId="1" r:id="rId1"/>
    <sheet name="example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3" l="1"/>
  <c r="C63" i="3"/>
  <c r="G24" i="3"/>
  <c r="G27" i="3" s="1"/>
  <c r="G29" i="3" s="1"/>
  <c r="I29" i="3" s="1"/>
  <c r="J29" i="3" s="1"/>
  <c r="C73" i="3"/>
  <c r="A73" i="3"/>
  <c r="E73" i="3"/>
  <c r="C59" i="3"/>
  <c r="C60" i="3"/>
  <c r="C61" i="3"/>
  <c r="A61" i="3"/>
  <c r="A63" i="3"/>
  <c r="A66" i="3" s="1"/>
  <c r="A68" i="3" s="1"/>
  <c r="E68" i="3" s="1"/>
  <c r="G38" i="3"/>
  <c r="I38" i="3" s="1"/>
  <c r="J38" i="3" s="1"/>
  <c r="C53" i="3"/>
  <c r="C52" i="3"/>
  <c r="C54" i="3"/>
  <c r="A54" i="3"/>
  <c r="A55" i="3"/>
  <c r="G18" i="3"/>
  <c r="G17" i="3"/>
  <c r="G19" i="3" s="1"/>
  <c r="G28" i="3"/>
  <c r="G30" i="3"/>
  <c r="E22" i="3"/>
  <c r="G8" i="3"/>
  <c r="E39" i="3"/>
  <c r="E35" i="3"/>
  <c r="G26" i="1"/>
  <c r="G24" i="1"/>
  <c r="G25" i="1"/>
  <c r="G27" i="1"/>
  <c r="G28" i="1"/>
  <c r="G29" i="1" s="1"/>
  <c r="G19" i="1"/>
  <c r="G22" i="1"/>
  <c r="G30" i="1"/>
  <c r="G38" i="1"/>
  <c r="I38" i="1"/>
  <c r="I39" i="1" s="1"/>
  <c r="J38" i="1"/>
  <c r="E22" i="1"/>
  <c r="I22" i="1"/>
  <c r="I21" i="1"/>
  <c r="J21" i="1"/>
  <c r="I19" i="1"/>
  <c r="J19" i="1"/>
  <c r="G8" i="1"/>
  <c r="E35" i="1"/>
  <c r="J22" i="1"/>
  <c r="C55" i="3"/>
  <c r="E54" i="3"/>
  <c r="E39" i="1"/>
  <c r="G26" i="3"/>
  <c r="C64" i="3"/>
  <c r="C66" i="3"/>
  <c r="C68" i="3"/>
  <c r="G21" i="3" s="1"/>
  <c r="I21" i="3" s="1"/>
  <c r="J21" i="3" s="1"/>
  <c r="G25" i="3"/>
  <c r="G31" i="1" l="1"/>
  <c r="I31" i="1" s="1"/>
  <c r="I29" i="1"/>
  <c r="I19" i="3"/>
  <c r="J19" i="3" s="1"/>
  <c r="G22" i="3"/>
  <c r="G31" i="3" l="1"/>
  <c r="I31" i="3" s="1"/>
  <c r="I22" i="3"/>
  <c r="I35" i="1"/>
  <c r="J29" i="1"/>
  <c r="J22" i="3" l="1"/>
  <c r="I35" i="3"/>
  <c r="I39" i="3"/>
</calcChain>
</file>

<file path=xl/sharedStrings.xml><?xml version="1.0" encoding="utf-8"?>
<sst xmlns="http://schemas.openxmlformats.org/spreadsheetml/2006/main" count="162" uniqueCount="78">
  <si>
    <t>The Valuing Worksheet</t>
  </si>
  <si>
    <t>SITUATION:</t>
  </si>
  <si>
    <t>OPTION:</t>
  </si>
  <si>
    <t>LOCATION:</t>
  </si>
  <si>
    <t>DATE:</t>
  </si>
  <si>
    <t>BY:</t>
  </si>
  <si>
    <t>LEVEL:</t>
  </si>
  <si>
    <t>(   )</t>
  </si>
  <si>
    <t>CURRENT</t>
  </si>
  <si>
    <t>+ CHANGE</t>
  </si>
  <si>
    <t>= FUTURE</t>
  </si>
  <si>
    <t>Sales</t>
  </si>
  <si>
    <t>-</t>
  </si>
  <si>
    <t>=</t>
  </si>
  <si>
    <t>Throuphput</t>
  </si>
  <si>
    <t>Operating Expense</t>
  </si>
  <si>
    <t>Inventory</t>
  </si>
  <si>
    <t>Accounts Receivable</t>
  </si>
  <si>
    <t>Accounts Payable</t>
  </si>
  <si>
    <t>Working Capital</t>
  </si>
  <si>
    <t>+</t>
  </si>
  <si>
    <t>Fixed Assets</t>
  </si>
  <si>
    <t>Assets</t>
  </si>
  <si>
    <t>/</t>
  </si>
  <si>
    <t>NOTES OR ASSUMPTIONS:</t>
  </si>
  <si>
    <t>(KEUR)</t>
  </si>
  <si>
    <r>
      <t xml:space="preserve">Assets  </t>
    </r>
    <r>
      <rPr>
        <sz val="10"/>
        <rFont val="Arial"/>
        <family val="2"/>
      </rPr>
      <t>(KEUR)</t>
    </r>
  </si>
  <si>
    <t>(KEUR/Y)</t>
  </si>
  <si>
    <t>nbr Headcount</t>
  </si>
  <si>
    <t>RO-Employees</t>
  </si>
  <si>
    <t>RO-Assets</t>
  </si>
  <si>
    <t>Corporation :</t>
  </si>
  <si>
    <t>supporting decision making</t>
  </si>
  <si>
    <t>Material/Purch/Subc</t>
  </si>
  <si>
    <r>
      <t xml:space="preserve">Operating Income  </t>
    </r>
    <r>
      <rPr>
        <sz val="10"/>
        <rFont val="Arial"/>
        <family val="2"/>
      </rPr>
      <t>(KEUR/Y)</t>
    </r>
  </si>
  <si>
    <t>Operating Income</t>
  </si>
  <si>
    <r>
      <t>net Cash Flow</t>
    </r>
    <r>
      <rPr>
        <sz val="10"/>
        <rFont val="Arial"/>
      </rPr>
      <t xml:space="preserve">  [kEUR]</t>
    </r>
  </si>
  <si>
    <t>days</t>
  </si>
  <si>
    <t>Depreciation</t>
  </si>
  <si>
    <t>total capital expenditures</t>
  </si>
  <si>
    <t>years of depreciation</t>
  </si>
  <si>
    <t>total headcount increase</t>
  </si>
  <si>
    <t>DIVISION  :</t>
  </si>
  <si>
    <r>
      <t>- all cells requiring input are marked "</t>
    </r>
    <r>
      <rPr>
        <sz val="10"/>
        <color indexed="10"/>
        <rFont val="Arial"/>
        <family val="2"/>
      </rPr>
      <t>red</t>
    </r>
    <r>
      <rPr>
        <sz val="10"/>
        <rFont val="Arial"/>
      </rPr>
      <t>"</t>
    </r>
  </si>
  <si>
    <t>InterCo Transfers</t>
  </si>
  <si>
    <t>from headquarters point of view</t>
  </si>
  <si>
    <t xml:space="preserve">CORPORATE P&amp;L </t>
  </si>
  <si>
    <t>SENDING PLANT</t>
  </si>
  <si>
    <t>RECEIVING PLANT</t>
  </si>
  <si>
    <t>product sales</t>
  </si>
  <si>
    <t>material cost</t>
  </si>
  <si>
    <t>subcontracting</t>
  </si>
  <si>
    <t>THROUGHPUT</t>
  </si>
  <si>
    <t>% throughput</t>
  </si>
  <si>
    <t>price concession</t>
  </si>
  <si>
    <t>total CAPEX to allow transfer (excl. transfer of net book values)</t>
  </si>
  <si>
    <t>direct labor headcount</t>
  </si>
  <si>
    <t>INCREASE in</t>
  </si>
  <si>
    <t>DECREASE in</t>
  </si>
  <si>
    <t>indirect headcount</t>
  </si>
  <si>
    <t>DIR cost p.a. &amp; head</t>
  </si>
  <si>
    <t>INDIR cost p.a. &amp; head</t>
  </si>
  <si>
    <t>productivity/efficiency included</t>
  </si>
  <si>
    <t>scraps</t>
  </si>
  <si>
    <t>freight out/customs</t>
  </si>
  <si>
    <t>= TOTAL WAGES</t>
  </si>
  <si>
    <t>other oper. expenses</t>
  </si>
  <si>
    <t>= TOTAL EXPENSES</t>
  </si>
  <si>
    <t>TOTAL OE</t>
  </si>
  <si>
    <t>WORKING CAPITAL</t>
  </si>
  <si>
    <t>DOH Inventory</t>
  </si>
  <si>
    <t>DSO Accts Receivable</t>
  </si>
  <si>
    <t>DPO Accounts Payable</t>
  </si>
  <si>
    <t>CHANGE</t>
  </si>
  <si>
    <t>for the group</t>
  </si>
  <si>
    <t xml:space="preserve">- working capital "days"-ratios are based on "sales" and on 250 working </t>
  </si>
  <si>
    <t xml:space="preserve">  days p.a. (change if appropriate)</t>
  </si>
  <si>
    <t>production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</si>
</sst>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%"/>
    <numFmt numFmtId="181" formatCode="d/m/yy\ h:mm"/>
    <numFmt numFmtId="188" formatCode="#,##0_ ;[Red]\-#,##0\ 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right"/>
    </xf>
    <xf numFmtId="0" fontId="0" fillId="0" borderId="0" xfId="0" quotePrefix="1" applyAlignment="1">
      <alignment horizontal="right"/>
    </xf>
    <xf numFmtId="180" fontId="0" fillId="0" borderId="4" xfId="0" applyNumberFormat="1" applyBorder="1"/>
    <xf numFmtId="180" fontId="0" fillId="0" borderId="0" xfId="0" applyNumberFormat="1"/>
    <xf numFmtId="3" fontId="0" fillId="0" borderId="0" xfId="0" applyNumberFormat="1"/>
    <xf numFmtId="3" fontId="0" fillId="0" borderId="4" xfId="0" applyNumberFormat="1" applyBorder="1"/>
    <xf numFmtId="181" fontId="0" fillId="0" borderId="1" xfId="0" applyNumberFormat="1" applyBorder="1"/>
    <xf numFmtId="0" fontId="2" fillId="0" borderId="0" xfId="0" applyFont="1"/>
    <xf numFmtId="9" fontId="0" fillId="0" borderId="0" xfId="0" applyNumberFormat="1"/>
    <xf numFmtId="9" fontId="0" fillId="0" borderId="0" xfId="1" applyFont="1"/>
    <xf numFmtId="3" fontId="0" fillId="0" borderId="0" xfId="0" applyNumberFormat="1" applyBorder="1"/>
    <xf numFmtId="2" fontId="0" fillId="0" borderId="0" xfId="0" applyNumberFormat="1"/>
    <xf numFmtId="3" fontId="5" fillId="0" borderId="4" xfId="0" applyNumberFormat="1" applyFont="1" applyBorder="1"/>
    <xf numFmtId="3" fontId="5" fillId="0" borderId="0" xfId="0" applyNumberFormat="1" applyFont="1"/>
    <xf numFmtId="0" fontId="5" fillId="0" borderId="0" xfId="0" applyFont="1"/>
    <xf numFmtId="0" fontId="5" fillId="0" borderId="0" xfId="0" applyFont="1" applyBorder="1"/>
    <xf numFmtId="3" fontId="4" fillId="0" borderId="4" xfId="0" applyNumberFormat="1" applyFont="1" applyBorder="1"/>
    <xf numFmtId="0" fontId="0" fillId="0" borderId="0" xfId="0" quotePrefix="1" applyBorder="1"/>
    <xf numFmtId="0" fontId="0" fillId="0" borderId="0" xfId="0" quotePrefix="1"/>
    <xf numFmtId="9" fontId="1" fillId="0" borderId="0" xfId="1"/>
    <xf numFmtId="0" fontId="2" fillId="0" borderId="3" xfId="0" applyFont="1" applyBorder="1"/>
    <xf numFmtId="0" fontId="4" fillId="0" borderId="0" xfId="0" applyFont="1"/>
    <xf numFmtId="9" fontId="5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6" fillId="0" borderId="8" xfId="1" applyFont="1" applyBorder="1"/>
    <xf numFmtId="0" fontId="6" fillId="0" borderId="1" xfId="0" quotePrefix="1" applyFont="1" applyBorder="1"/>
    <xf numFmtId="9" fontId="6" fillId="0" borderId="1" xfId="1" applyFont="1" applyBorder="1"/>
    <xf numFmtId="0" fontId="0" fillId="0" borderId="9" xfId="0" applyBorder="1"/>
    <xf numFmtId="0" fontId="0" fillId="0" borderId="10" xfId="0" applyBorder="1"/>
    <xf numFmtId="0" fontId="7" fillId="0" borderId="0" xfId="0" applyFont="1"/>
    <xf numFmtId="0" fontId="2" fillId="0" borderId="1" xfId="0" applyFont="1" applyBorder="1"/>
    <xf numFmtId="0" fontId="8" fillId="0" borderId="0" xfId="0" applyFont="1"/>
    <xf numFmtId="188" fontId="9" fillId="0" borderId="1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3:J53"/>
  <sheetViews>
    <sheetView showGridLines="0" topLeftCell="A13" workbookViewId="0">
      <selection activeCell="C45" sqref="C45"/>
    </sheetView>
  </sheetViews>
  <sheetFormatPr baseColWidth="10" defaultRowHeight="12.3" x14ac:dyDescent="0.4"/>
  <cols>
    <col min="1" max="1" width="10.27734375" customWidth="1"/>
    <col min="2" max="2" width="17.83203125" bestFit="1" customWidth="1"/>
    <col min="4" max="4" width="7.71875" customWidth="1"/>
    <col min="6" max="6" width="0.83203125" customWidth="1"/>
    <col min="7" max="7" width="13.5546875" customWidth="1"/>
    <col min="8" max="8" width="0.83203125" customWidth="1"/>
    <col min="10" max="10" width="6.83203125" customWidth="1"/>
  </cols>
  <sheetData>
    <row r="3" spans="1:9" ht="17.7" x14ac:dyDescent="0.6">
      <c r="A3" s="8" t="s">
        <v>0</v>
      </c>
    </row>
    <row r="4" spans="1:9" x14ac:dyDescent="0.4">
      <c r="A4" t="s">
        <v>32</v>
      </c>
    </row>
    <row r="8" spans="1:9" x14ac:dyDescent="0.4">
      <c r="A8" t="s">
        <v>1</v>
      </c>
      <c r="B8" s="1"/>
      <c r="C8" s="1"/>
      <c r="D8" s="1"/>
      <c r="E8" t="s">
        <v>4</v>
      </c>
      <c r="G8" s="20">
        <f ca="1">NOW()</f>
        <v>43810.476722222222</v>
      </c>
      <c r="H8" s="1"/>
      <c r="I8" s="1"/>
    </row>
    <row r="9" spans="1:9" ht="16.899999999999999" customHeight="1" x14ac:dyDescent="0.4">
      <c r="A9" t="s">
        <v>2</v>
      </c>
      <c r="B9" s="3"/>
      <c r="C9" s="3"/>
      <c r="D9" s="3"/>
      <c r="E9" s="2" t="s">
        <v>5</v>
      </c>
      <c r="F9" s="2"/>
      <c r="G9" s="3"/>
      <c r="H9" s="3"/>
      <c r="I9" s="3"/>
    </row>
    <row r="10" spans="1:9" ht="16.899999999999999" customHeight="1" x14ac:dyDescent="0.4"/>
    <row r="11" spans="1:9" x14ac:dyDescent="0.4">
      <c r="A11" t="s">
        <v>3</v>
      </c>
      <c r="B11" s="1"/>
      <c r="C11" s="1"/>
      <c r="D11" t="s">
        <v>6</v>
      </c>
      <c r="E11" t="s">
        <v>7</v>
      </c>
      <c r="G11" t="s">
        <v>31</v>
      </c>
    </row>
    <row r="12" spans="1:9" x14ac:dyDescent="0.4">
      <c r="A12" t="s">
        <v>42</v>
      </c>
    </row>
    <row r="14" spans="1:9" ht="12.6" thickBot="1" x14ac:dyDescent="0.45"/>
    <row r="15" spans="1:9" ht="16.149999999999999" customHeight="1" thickBot="1" x14ac:dyDescent="0.45">
      <c r="E15" s="10" t="s">
        <v>8</v>
      </c>
      <c r="F15" s="11"/>
      <c r="G15" s="12" t="s">
        <v>9</v>
      </c>
      <c r="H15" s="13"/>
      <c r="I15" s="12" t="s">
        <v>10</v>
      </c>
    </row>
    <row r="17" spans="1:10" x14ac:dyDescent="0.4">
      <c r="B17" s="5" t="s">
        <v>11</v>
      </c>
      <c r="C17" s="4" t="s">
        <v>27</v>
      </c>
      <c r="E17" s="18"/>
      <c r="F17" s="18"/>
      <c r="G17" s="26">
        <v>0</v>
      </c>
      <c r="H17" s="18"/>
      <c r="I17" s="18"/>
    </row>
    <row r="18" spans="1:10" x14ac:dyDescent="0.4">
      <c r="A18" s="14" t="s">
        <v>12</v>
      </c>
      <c r="B18" s="6" t="s">
        <v>33</v>
      </c>
      <c r="C18" s="9" t="s">
        <v>27</v>
      </c>
      <c r="E18" s="18"/>
      <c r="F18" s="18"/>
      <c r="G18" s="26">
        <v>0</v>
      </c>
      <c r="H18" s="18"/>
      <c r="I18" s="18"/>
    </row>
    <row r="19" spans="1:10" x14ac:dyDescent="0.4">
      <c r="A19" s="15" t="s">
        <v>13</v>
      </c>
      <c r="C19" s="7" t="s">
        <v>14</v>
      </c>
      <c r="E19" s="26">
        <v>0</v>
      </c>
      <c r="F19" s="18"/>
      <c r="G19" s="19">
        <f>G17-G18</f>
        <v>0</v>
      </c>
      <c r="H19" s="18"/>
      <c r="I19" s="19">
        <f>E19+G19</f>
        <v>0</v>
      </c>
      <c r="J19" s="22" t="e">
        <f>+I19/E19-1</f>
        <v>#DIV/0!</v>
      </c>
    </row>
    <row r="20" spans="1:10" x14ac:dyDescent="0.4">
      <c r="E20" s="18"/>
      <c r="F20" s="18"/>
      <c r="G20" s="18"/>
      <c r="H20" s="18"/>
      <c r="I20" s="18"/>
    </row>
    <row r="21" spans="1:10" x14ac:dyDescent="0.4">
      <c r="A21" s="14" t="s">
        <v>12</v>
      </c>
      <c r="B21" s="6" t="s">
        <v>15</v>
      </c>
      <c r="C21" s="9" t="s">
        <v>27</v>
      </c>
      <c r="E21" s="26">
        <v>0</v>
      </c>
      <c r="F21" s="27"/>
      <c r="G21" s="26">
        <v>0</v>
      </c>
      <c r="H21" s="18"/>
      <c r="I21" s="19">
        <f>E21+G21</f>
        <v>0</v>
      </c>
      <c r="J21" s="22" t="e">
        <f>+I21/E21-1</f>
        <v>#DIV/0!</v>
      </c>
    </row>
    <row r="22" spans="1:10" x14ac:dyDescent="0.4">
      <c r="A22" s="15" t="s">
        <v>13</v>
      </c>
      <c r="C22" s="7" t="s">
        <v>34</v>
      </c>
      <c r="E22" s="19">
        <f>E19-E21</f>
        <v>0</v>
      </c>
      <c r="F22" s="18"/>
      <c r="G22" s="19">
        <f>G19-G21</f>
        <v>0</v>
      </c>
      <c r="H22" s="18"/>
      <c r="I22" s="19">
        <f>E22+G22</f>
        <v>0</v>
      </c>
      <c r="J22" s="22" t="e">
        <f>+I22/E22-1</f>
        <v>#DIV/0!</v>
      </c>
    </row>
    <row r="23" spans="1:10" x14ac:dyDescent="0.4">
      <c r="E23" s="18"/>
      <c r="F23" s="18"/>
      <c r="G23" s="18"/>
      <c r="H23" s="18"/>
      <c r="I23" s="18"/>
    </row>
    <row r="24" spans="1:10" x14ac:dyDescent="0.4">
      <c r="B24" t="s">
        <v>16</v>
      </c>
      <c r="C24" s="4" t="s">
        <v>25</v>
      </c>
      <c r="D24" s="28">
        <v>35</v>
      </c>
      <c r="E24" s="18" t="s">
        <v>37</v>
      </c>
      <c r="F24" s="18"/>
      <c r="G24" s="19">
        <f>+G17/250*D24</f>
        <v>0</v>
      </c>
      <c r="H24" s="18"/>
      <c r="I24" s="18"/>
    </row>
    <row r="25" spans="1:10" x14ac:dyDescent="0.4">
      <c r="A25" s="15" t="s">
        <v>20</v>
      </c>
      <c r="B25" t="s">
        <v>17</v>
      </c>
      <c r="C25" s="4" t="s">
        <v>25</v>
      </c>
      <c r="D25" s="28">
        <v>60</v>
      </c>
      <c r="E25" s="18" t="s">
        <v>37</v>
      </c>
      <c r="F25" s="18"/>
      <c r="G25" s="19">
        <f>G17/250*D25</f>
        <v>0</v>
      </c>
      <c r="H25" s="18"/>
      <c r="I25" s="18"/>
    </row>
    <row r="26" spans="1:10" x14ac:dyDescent="0.4">
      <c r="A26" s="14" t="s">
        <v>12</v>
      </c>
      <c r="B26" s="1" t="s">
        <v>18</v>
      </c>
      <c r="C26" s="9" t="s">
        <v>25</v>
      </c>
      <c r="D26" s="28">
        <v>30</v>
      </c>
      <c r="E26" s="18" t="s">
        <v>37</v>
      </c>
      <c r="F26" s="18"/>
      <c r="G26" s="19">
        <f>G17/250*D26</f>
        <v>0</v>
      </c>
      <c r="H26" s="18"/>
      <c r="I26" s="18"/>
    </row>
    <row r="27" spans="1:10" x14ac:dyDescent="0.4">
      <c r="A27" s="15" t="s">
        <v>13</v>
      </c>
      <c r="B27" s="5" t="s">
        <v>19</v>
      </c>
      <c r="C27" s="4" t="s">
        <v>25</v>
      </c>
      <c r="E27" s="18"/>
      <c r="F27" s="18"/>
      <c r="G27" s="19">
        <f>G24+G25-G26</f>
        <v>0</v>
      </c>
      <c r="H27" s="18"/>
      <c r="I27" s="18"/>
    </row>
    <row r="28" spans="1:10" x14ac:dyDescent="0.4">
      <c r="A28" s="14" t="s">
        <v>20</v>
      </c>
      <c r="B28" s="1" t="s">
        <v>21</v>
      </c>
      <c r="C28" s="9" t="s">
        <v>25</v>
      </c>
      <c r="E28" s="18"/>
      <c r="F28" s="18"/>
      <c r="G28" s="19">
        <f>+A45</f>
        <v>0</v>
      </c>
      <c r="H28" s="18"/>
      <c r="I28" s="18"/>
    </row>
    <row r="29" spans="1:10" x14ac:dyDescent="0.4">
      <c r="A29" s="15" t="s">
        <v>13</v>
      </c>
      <c r="C29" s="7" t="s">
        <v>26</v>
      </c>
      <c r="D29" s="4"/>
      <c r="E29" s="26">
        <v>0</v>
      </c>
      <c r="F29" s="18"/>
      <c r="G29" s="19">
        <f>G27+G28</f>
        <v>0</v>
      </c>
      <c r="H29" s="18"/>
      <c r="I29" s="19">
        <f>E29+G29</f>
        <v>0</v>
      </c>
      <c r="J29" s="22" t="e">
        <f>+I29/E29-1</f>
        <v>#DIV/0!</v>
      </c>
    </row>
    <row r="30" spans="1:10" x14ac:dyDescent="0.4">
      <c r="A30" s="14" t="s">
        <v>20</v>
      </c>
      <c r="B30" s="1" t="s">
        <v>38</v>
      </c>
      <c r="C30" s="9" t="s">
        <v>25</v>
      </c>
      <c r="D30" s="4"/>
      <c r="E30" s="24"/>
      <c r="F30" s="18"/>
      <c r="G30" s="19">
        <f>+A45/A46</f>
        <v>0</v>
      </c>
      <c r="H30" s="18"/>
      <c r="I30" s="24"/>
      <c r="J30" s="22"/>
    </row>
    <row r="31" spans="1:10" x14ac:dyDescent="0.4">
      <c r="A31" s="4" t="s">
        <v>13</v>
      </c>
      <c r="C31" s="7" t="s">
        <v>36</v>
      </c>
      <c r="G31" s="19">
        <f>+G22-G29+G30</f>
        <v>0</v>
      </c>
      <c r="I31" s="23" t="e">
        <f>+G31/G17</f>
        <v>#DIV/0!</v>
      </c>
    </row>
    <row r="32" spans="1:10" x14ac:dyDescent="0.4">
      <c r="A32" s="4"/>
      <c r="C32" s="7"/>
      <c r="G32" s="24"/>
      <c r="I32" s="23"/>
    </row>
    <row r="33" spans="1:10" x14ac:dyDescent="0.4">
      <c r="B33" t="s">
        <v>35</v>
      </c>
      <c r="C33" s="4" t="s">
        <v>27</v>
      </c>
    </row>
    <row r="34" spans="1:10" x14ac:dyDescent="0.4">
      <c r="A34" s="14" t="s">
        <v>23</v>
      </c>
      <c r="B34" s="1" t="s">
        <v>22</v>
      </c>
      <c r="C34" s="9" t="s">
        <v>25</v>
      </c>
    </row>
    <row r="35" spans="1:10" x14ac:dyDescent="0.4">
      <c r="C35" s="7" t="s">
        <v>30</v>
      </c>
      <c r="E35" s="16" t="e">
        <f>E22/E29</f>
        <v>#DIV/0!</v>
      </c>
      <c r="F35" s="17"/>
      <c r="G35" s="17"/>
      <c r="H35" s="17"/>
      <c r="I35" s="16" t="e">
        <f>I22/I29</f>
        <v>#DIV/0!</v>
      </c>
    </row>
    <row r="37" spans="1:10" x14ac:dyDescent="0.4">
      <c r="B37" t="s">
        <v>35</v>
      </c>
      <c r="C37" s="4" t="s">
        <v>27</v>
      </c>
    </row>
    <row r="38" spans="1:10" x14ac:dyDescent="0.4">
      <c r="A38" s="14" t="s">
        <v>23</v>
      </c>
      <c r="B38" s="1" t="s">
        <v>28</v>
      </c>
      <c r="C38" s="1"/>
      <c r="E38" s="26">
        <v>0</v>
      </c>
      <c r="F38" s="18"/>
      <c r="G38" s="30">
        <f>+A47</f>
        <v>0</v>
      </c>
      <c r="H38" s="18"/>
      <c r="I38" s="19">
        <f>E38+G38</f>
        <v>0</v>
      </c>
      <c r="J38" s="22" t="e">
        <f>+I38/E38-1</f>
        <v>#DIV/0!</v>
      </c>
    </row>
    <row r="39" spans="1:10" x14ac:dyDescent="0.4">
      <c r="C39" s="7" t="s">
        <v>29</v>
      </c>
      <c r="E39" s="19" t="e">
        <f>E22/E38</f>
        <v>#DIV/0!</v>
      </c>
      <c r="F39" s="18"/>
      <c r="G39" s="18"/>
      <c r="H39" s="18"/>
      <c r="I39" s="19" t="e">
        <f>I22/I38</f>
        <v>#DIV/0!</v>
      </c>
    </row>
    <row r="42" spans="1:10" x14ac:dyDescent="0.4">
      <c r="A42" s="21" t="s">
        <v>24</v>
      </c>
      <c r="C42" s="31" t="s">
        <v>43</v>
      </c>
      <c r="D42" s="2"/>
      <c r="E42" s="2"/>
      <c r="F42" s="2"/>
      <c r="G42" s="2"/>
      <c r="H42" s="2"/>
      <c r="I42" s="2"/>
    </row>
    <row r="43" spans="1:10" x14ac:dyDescent="0.4">
      <c r="C43" s="32" t="s">
        <v>75</v>
      </c>
    </row>
    <row r="44" spans="1:10" x14ac:dyDescent="0.4">
      <c r="C44" t="s">
        <v>76</v>
      </c>
    </row>
    <row r="45" spans="1:10" x14ac:dyDescent="0.4">
      <c r="A45" s="29">
        <v>0</v>
      </c>
      <c r="B45" s="2" t="s">
        <v>39</v>
      </c>
      <c r="C45" s="2"/>
      <c r="D45" s="2"/>
      <c r="E45" s="2"/>
      <c r="F45" s="2"/>
      <c r="G45" s="2"/>
      <c r="H45" s="2"/>
      <c r="I45" s="2"/>
    </row>
    <row r="46" spans="1:10" x14ac:dyDescent="0.4">
      <c r="A46" s="28">
        <v>5</v>
      </c>
      <c r="B46" t="s">
        <v>40</v>
      </c>
    </row>
    <row r="47" spans="1:10" x14ac:dyDescent="0.4">
      <c r="A47" s="28">
        <v>0</v>
      </c>
      <c r="B47" t="s">
        <v>41</v>
      </c>
    </row>
    <row r="48" spans="1:10" x14ac:dyDescent="0.4">
      <c r="G48" s="25"/>
    </row>
    <row r="50" spans="7:7" x14ac:dyDescent="0.4">
      <c r="G50" s="25"/>
    </row>
    <row r="51" spans="7:7" x14ac:dyDescent="0.4">
      <c r="G51" s="25"/>
    </row>
    <row r="52" spans="7:7" x14ac:dyDescent="0.4">
      <c r="G52" s="25"/>
    </row>
    <row r="53" spans="7:7" x14ac:dyDescent="0.4">
      <c r="G53" s="25"/>
    </row>
  </sheetData>
  <phoneticPr fontId="0" type="noConversion"/>
  <pageMargins left="0.51181102362204722" right="0.27559055118110237" top="0.55118110236220474" bottom="0.39370078740157483" header="0.51181102362204722" footer="0.51181102362204722"/>
  <pageSetup paperSize="9" orientation="portrait" r:id="rId1"/>
  <headerFooter alignWithMargins="0">
    <oddFooter>&amp;L&amp;G&amp;C&amp;6&amp;F  &amp;A&amp;R&amp;6&amp;D 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4"/>
  <sheetViews>
    <sheetView showGridLines="0" tabSelected="1" topLeftCell="A19" workbookViewId="0">
      <selection activeCell="C45" sqref="C45"/>
    </sheetView>
  </sheetViews>
  <sheetFormatPr baseColWidth="10" defaultRowHeight="12.3" x14ac:dyDescent="0.4"/>
  <cols>
    <col min="1" max="1" width="11.77734375" customWidth="1"/>
    <col min="2" max="2" width="20.27734375" customWidth="1"/>
    <col min="4" max="4" width="7.71875" customWidth="1"/>
    <col min="5" max="5" width="11.1640625" customWidth="1"/>
    <col min="6" max="6" width="0.83203125" customWidth="1"/>
    <col min="7" max="7" width="13.5546875" customWidth="1"/>
    <col min="8" max="8" width="0.83203125" customWidth="1"/>
    <col min="10" max="10" width="6.83203125" customWidth="1"/>
  </cols>
  <sheetData>
    <row r="3" spans="1:9" ht="17.7" x14ac:dyDescent="0.6">
      <c r="A3" s="8" t="s">
        <v>44</v>
      </c>
    </row>
    <row r="4" spans="1:9" x14ac:dyDescent="0.4">
      <c r="A4" t="s">
        <v>45</v>
      </c>
    </row>
    <row r="8" spans="1:9" x14ac:dyDescent="0.4">
      <c r="A8" t="s">
        <v>1</v>
      </c>
      <c r="B8" s="1" t="s">
        <v>77</v>
      </c>
      <c r="C8" s="1"/>
      <c r="D8" s="1"/>
      <c r="E8" t="s">
        <v>4</v>
      </c>
      <c r="G8" s="20">
        <f ca="1">NOW()</f>
        <v>43810.476722222222</v>
      </c>
      <c r="H8" s="1"/>
      <c r="I8" s="1"/>
    </row>
    <row r="9" spans="1:9" ht="16.899999999999999" customHeight="1" x14ac:dyDescent="0.4">
      <c r="A9" t="s">
        <v>2</v>
      </c>
      <c r="B9" s="3"/>
      <c r="C9" s="3"/>
      <c r="D9" s="3"/>
      <c r="E9" s="2" t="s">
        <v>5</v>
      </c>
      <c r="F9" s="2"/>
      <c r="G9" s="3"/>
      <c r="H9" s="3"/>
      <c r="I9" s="3"/>
    </row>
    <row r="10" spans="1:9" ht="16.899999999999999" customHeight="1" x14ac:dyDescent="0.4"/>
    <row r="11" spans="1:9" x14ac:dyDescent="0.4">
      <c r="A11" t="s">
        <v>3</v>
      </c>
      <c r="B11" s="1"/>
      <c r="C11" s="1"/>
      <c r="D11" t="s">
        <v>6</v>
      </c>
      <c r="E11" t="s">
        <v>7</v>
      </c>
      <c r="G11" t="s">
        <v>31</v>
      </c>
    </row>
    <row r="12" spans="1:9" x14ac:dyDescent="0.4">
      <c r="A12" t="s">
        <v>42</v>
      </c>
    </row>
    <row r="14" spans="1:9" ht="12.6" thickBot="1" x14ac:dyDescent="0.45"/>
    <row r="15" spans="1:9" ht="16.149999999999999" customHeight="1" thickBot="1" x14ac:dyDescent="0.45">
      <c r="B15" s="34" t="s">
        <v>46</v>
      </c>
      <c r="E15" s="10" t="s">
        <v>8</v>
      </c>
      <c r="F15" s="11"/>
      <c r="G15" s="12" t="s">
        <v>9</v>
      </c>
      <c r="H15" s="13"/>
      <c r="I15" s="12" t="s">
        <v>10</v>
      </c>
    </row>
    <row r="17" spans="1:10" x14ac:dyDescent="0.4">
      <c r="B17" s="5" t="s">
        <v>11</v>
      </c>
      <c r="C17" s="4" t="s">
        <v>27</v>
      </c>
      <c r="E17" s="18"/>
      <c r="F17" s="18"/>
      <c r="G17" s="30">
        <f>+C51-A51</f>
        <v>-350</v>
      </c>
      <c r="H17" s="18"/>
      <c r="I17" s="18"/>
    </row>
    <row r="18" spans="1:10" x14ac:dyDescent="0.4">
      <c r="A18" s="14" t="s">
        <v>12</v>
      </c>
      <c r="B18" s="6" t="s">
        <v>33</v>
      </c>
      <c r="C18" s="9" t="s">
        <v>27</v>
      </c>
      <c r="E18" s="18"/>
      <c r="F18" s="18"/>
      <c r="G18" s="30">
        <f>+C52+C53-A52-A53</f>
        <v>0</v>
      </c>
      <c r="H18" s="18"/>
      <c r="I18" s="18"/>
    </row>
    <row r="19" spans="1:10" x14ac:dyDescent="0.4">
      <c r="A19" s="15" t="s">
        <v>13</v>
      </c>
      <c r="C19" s="7" t="s">
        <v>14</v>
      </c>
      <c r="E19" s="26">
        <v>0</v>
      </c>
      <c r="F19" s="18"/>
      <c r="G19" s="19">
        <f>G17-G18</f>
        <v>-350</v>
      </c>
      <c r="H19" s="18"/>
      <c r="I19" s="19">
        <f>E19+G19</f>
        <v>-350</v>
      </c>
      <c r="J19" s="22" t="e">
        <f>+I19/E19-1</f>
        <v>#DIV/0!</v>
      </c>
    </row>
    <row r="20" spans="1:10" x14ac:dyDescent="0.4">
      <c r="E20" s="18"/>
      <c r="F20" s="18"/>
      <c r="G20" s="18"/>
      <c r="H20" s="18"/>
      <c r="I20" s="18"/>
    </row>
    <row r="21" spans="1:10" x14ac:dyDescent="0.4">
      <c r="A21" s="14" t="s">
        <v>12</v>
      </c>
      <c r="B21" s="6" t="s">
        <v>15</v>
      </c>
      <c r="C21" s="9" t="s">
        <v>27</v>
      </c>
      <c r="E21" s="26">
        <v>0</v>
      </c>
      <c r="F21" s="27"/>
      <c r="G21" s="30">
        <f>+C68-A68</f>
        <v>73.399999999999977</v>
      </c>
      <c r="H21" s="18"/>
      <c r="I21" s="19">
        <f>E21+G21</f>
        <v>73.399999999999977</v>
      </c>
      <c r="J21" s="22" t="e">
        <f>+I21/E21-1</f>
        <v>#DIV/0!</v>
      </c>
    </row>
    <row r="22" spans="1:10" x14ac:dyDescent="0.4">
      <c r="A22" s="15" t="s">
        <v>13</v>
      </c>
      <c r="C22" s="7" t="s">
        <v>34</v>
      </c>
      <c r="E22" s="19">
        <f>E19-E21</f>
        <v>0</v>
      </c>
      <c r="F22" s="18"/>
      <c r="G22" s="19">
        <f>G19-G21</f>
        <v>-423.4</v>
      </c>
      <c r="H22" s="18"/>
      <c r="I22" s="19">
        <f>E22+G22</f>
        <v>-423.4</v>
      </c>
      <c r="J22" s="22" t="e">
        <f>+I22/E22-1</f>
        <v>#DIV/0!</v>
      </c>
    </row>
    <row r="23" spans="1:10" x14ac:dyDescent="0.4">
      <c r="E23" s="18"/>
      <c r="F23" s="18"/>
      <c r="G23" s="18"/>
      <c r="H23" s="18"/>
      <c r="I23" s="18"/>
    </row>
    <row r="24" spans="1:10" x14ac:dyDescent="0.4">
      <c r="B24" t="s">
        <v>16</v>
      </c>
      <c r="C24" s="4" t="s">
        <v>25</v>
      </c>
      <c r="D24" s="35"/>
      <c r="E24" s="18"/>
      <c r="F24" s="18"/>
      <c r="G24" s="19">
        <f>(C51*C70-A51*A70)/250</f>
        <v>84</v>
      </c>
      <c r="H24" s="18"/>
      <c r="I24" s="18"/>
    </row>
    <row r="25" spans="1:10" x14ac:dyDescent="0.4">
      <c r="A25" s="15" t="s">
        <v>20</v>
      </c>
      <c r="B25" t="s">
        <v>17</v>
      </c>
      <c r="C25" s="4" t="s">
        <v>25</v>
      </c>
      <c r="D25" s="35"/>
      <c r="E25" s="18"/>
      <c r="F25" s="18"/>
      <c r="G25" s="19">
        <f>(-A51*A71+C51*C71)/250</f>
        <v>-84</v>
      </c>
      <c r="H25" s="18"/>
      <c r="I25" s="18"/>
    </row>
    <row r="26" spans="1:10" x14ac:dyDescent="0.4">
      <c r="A26" s="14" t="s">
        <v>12</v>
      </c>
      <c r="B26" s="1" t="s">
        <v>18</v>
      </c>
      <c r="C26" s="9" t="s">
        <v>25</v>
      </c>
      <c r="D26" s="35"/>
      <c r="E26" s="18"/>
      <c r="F26" s="18"/>
      <c r="G26" s="19">
        <f>(-A51*A72+C51*C72)/250</f>
        <v>-42</v>
      </c>
      <c r="H26" s="18"/>
      <c r="I26" s="18"/>
    </row>
    <row r="27" spans="1:10" x14ac:dyDescent="0.4">
      <c r="A27" s="15" t="s">
        <v>13</v>
      </c>
      <c r="B27" s="5" t="s">
        <v>19</v>
      </c>
      <c r="C27" s="4" t="s">
        <v>25</v>
      </c>
      <c r="E27" s="18"/>
      <c r="F27" s="18"/>
      <c r="G27" s="19">
        <f>G24+G25-G26</f>
        <v>42</v>
      </c>
      <c r="H27" s="18"/>
      <c r="I27" s="18"/>
    </row>
    <row r="28" spans="1:10" x14ac:dyDescent="0.4">
      <c r="A28" s="14" t="s">
        <v>20</v>
      </c>
      <c r="B28" s="1" t="s">
        <v>21</v>
      </c>
      <c r="C28" s="9" t="s">
        <v>25</v>
      </c>
      <c r="E28" s="18"/>
      <c r="F28" s="18"/>
      <c r="G28" s="19">
        <f>+A45</f>
        <v>30</v>
      </c>
      <c r="H28" s="18"/>
      <c r="I28" s="18"/>
    </row>
    <row r="29" spans="1:10" x14ac:dyDescent="0.4">
      <c r="A29" s="15" t="s">
        <v>13</v>
      </c>
      <c r="C29" s="7" t="s">
        <v>26</v>
      </c>
      <c r="D29" s="4"/>
      <c r="E29" s="26">
        <v>0</v>
      </c>
      <c r="F29" s="18"/>
      <c r="G29" s="19">
        <f>G27+G28</f>
        <v>72</v>
      </c>
      <c r="H29" s="18"/>
      <c r="I29" s="19">
        <f>E29+G29</f>
        <v>72</v>
      </c>
      <c r="J29" s="22" t="e">
        <f>+I29/E29-1</f>
        <v>#DIV/0!</v>
      </c>
    </row>
    <row r="30" spans="1:10" x14ac:dyDescent="0.4">
      <c r="A30" s="14" t="s">
        <v>20</v>
      </c>
      <c r="B30" s="1" t="s">
        <v>38</v>
      </c>
      <c r="C30" s="9" t="s">
        <v>25</v>
      </c>
      <c r="D30" s="4"/>
      <c r="E30" s="24"/>
      <c r="F30" s="18"/>
      <c r="G30" s="19">
        <f>+A45/A46</f>
        <v>6</v>
      </c>
      <c r="H30" s="18"/>
      <c r="I30" s="24"/>
      <c r="J30" s="22"/>
    </row>
    <row r="31" spans="1:10" x14ac:dyDescent="0.4">
      <c r="A31" s="4" t="s">
        <v>13</v>
      </c>
      <c r="C31" s="7" t="s">
        <v>36</v>
      </c>
      <c r="G31" s="19">
        <f>+G22-G29+G30</f>
        <v>-489.4</v>
      </c>
      <c r="I31" s="33">
        <f>+G31/G17</f>
        <v>1.3982857142857141</v>
      </c>
    </row>
    <row r="32" spans="1:10" x14ac:dyDescent="0.4">
      <c r="A32" s="4"/>
      <c r="C32" s="7"/>
      <c r="G32" s="24"/>
      <c r="I32" s="33"/>
    </row>
    <row r="33" spans="1:10" x14ac:dyDescent="0.4">
      <c r="B33" t="s">
        <v>35</v>
      </c>
      <c r="C33" s="4" t="s">
        <v>27</v>
      </c>
    </row>
    <row r="34" spans="1:10" x14ac:dyDescent="0.4">
      <c r="A34" s="14" t="s">
        <v>23</v>
      </c>
      <c r="B34" s="1" t="s">
        <v>22</v>
      </c>
      <c r="C34" s="9" t="s">
        <v>25</v>
      </c>
    </row>
    <row r="35" spans="1:10" x14ac:dyDescent="0.4">
      <c r="C35" s="7" t="s">
        <v>30</v>
      </c>
      <c r="E35" s="16" t="e">
        <f>E22/E29</f>
        <v>#DIV/0!</v>
      </c>
      <c r="F35" s="17"/>
      <c r="G35" s="17"/>
      <c r="H35" s="17"/>
      <c r="I35" s="16">
        <f>I22/I29</f>
        <v>-5.8805555555555555</v>
      </c>
    </row>
    <row r="37" spans="1:10" x14ac:dyDescent="0.4">
      <c r="B37" t="s">
        <v>35</v>
      </c>
      <c r="C37" s="4" t="s">
        <v>27</v>
      </c>
    </row>
    <row r="38" spans="1:10" x14ac:dyDescent="0.4">
      <c r="A38" s="14" t="s">
        <v>23</v>
      </c>
      <c r="B38" s="1" t="s">
        <v>28</v>
      </c>
      <c r="C38" s="1"/>
      <c r="E38" s="26">
        <v>0</v>
      </c>
      <c r="F38" s="18"/>
      <c r="G38" s="30">
        <f>+C57-A57+C58-A58</f>
        <v>5</v>
      </c>
      <c r="H38" s="18"/>
      <c r="I38" s="19">
        <f>E38+G38</f>
        <v>5</v>
      </c>
      <c r="J38" s="22" t="e">
        <f>+I38/E38-1</f>
        <v>#DIV/0!</v>
      </c>
    </row>
    <row r="39" spans="1:10" x14ac:dyDescent="0.4">
      <c r="C39" s="7" t="s">
        <v>29</v>
      </c>
      <c r="E39" s="19" t="e">
        <f>E22/E38</f>
        <v>#DIV/0!</v>
      </c>
      <c r="F39" s="18"/>
      <c r="G39" s="18"/>
      <c r="H39" s="18"/>
      <c r="I39" s="19">
        <f>I22/I38</f>
        <v>-84.679999999999993</v>
      </c>
    </row>
    <row r="42" spans="1:10" x14ac:dyDescent="0.4">
      <c r="A42" s="21" t="s">
        <v>24</v>
      </c>
      <c r="C42" s="31" t="s">
        <v>43</v>
      </c>
      <c r="D42" s="2"/>
      <c r="E42" s="2"/>
      <c r="F42" s="2"/>
      <c r="G42" s="2"/>
      <c r="H42" s="2"/>
      <c r="I42" s="2"/>
    </row>
    <row r="43" spans="1:10" x14ac:dyDescent="0.4">
      <c r="C43" s="32" t="s">
        <v>75</v>
      </c>
    </row>
    <row r="44" spans="1:10" x14ac:dyDescent="0.4">
      <c r="C44" t="s">
        <v>76</v>
      </c>
    </row>
    <row r="45" spans="1:10" x14ac:dyDescent="0.4">
      <c r="A45" s="29">
        <v>30</v>
      </c>
      <c r="B45" s="2" t="s">
        <v>55</v>
      </c>
      <c r="C45" s="2"/>
      <c r="D45" s="2"/>
      <c r="E45" s="2"/>
      <c r="F45" s="2"/>
      <c r="G45" s="2"/>
      <c r="H45" s="2"/>
      <c r="I45" s="2"/>
    </row>
    <row r="46" spans="1:10" x14ac:dyDescent="0.4">
      <c r="A46" s="28">
        <v>5</v>
      </c>
      <c r="B46" t="s">
        <v>40</v>
      </c>
    </row>
    <row r="47" spans="1:10" x14ac:dyDescent="0.4">
      <c r="A47" s="28"/>
    </row>
    <row r="48" spans="1:10" ht="15" x14ac:dyDescent="0.5">
      <c r="A48" s="21" t="s">
        <v>58</v>
      </c>
      <c r="C48" s="21" t="s">
        <v>57</v>
      </c>
      <c r="E48" s="47" t="s">
        <v>73</v>
      </c>
      <c r="G48" s="25"/>
    </row>
    <row r="49" spans="1:7" x14ac:dyDescent="0.4">
      <c r="A49" s="46" t="s">
        <v>47</v>
      </c>
      <c r="B49" s="1"/>
      <c r="C49" s="46" t="s">
        <v>48</v>
      </c>
      <c r="D49" s="1"/>
      <c r="E49" s="46" t="s">
        <v>74</v>
      </c>
    </row>
    <row r="50" spans="1:7" x14ac:dyDescent="0.4">
      <c r="B50" t="s">
        <v>54</v>
      </c>
      <c r="C50" s="36">
        <v>0.05</v>
      </c>
    </row>
    <row r="51" spans="1:7" x14ac:dyDescent="0.4">
      <c r="A51" s="28">
        <v>7000</v>
      </c>
      <c r="B51" t="s">
        <v>49</v>
      </c>
      <c r="C51">
        <f>+A51*(1-C50)</f>
        <v>6650</v>
      </c>
      <c r="G51" s="25"/>
    </row>
    <row r="52" spans="1:7" x14ac:dyDescent="0.4">
      <c r="A52" s="28">
        <v>1000</v>
      </c>
      <c r="B52" t="s">
        <v>50</v>
      </c>
      <c r="C52">
        <f>+A52</f>
        <v>1000</v>
      </c>
      <c r="G52" s="25"/>
    </row>
    <row r="53" spans="1:7" ht="12.6" thickBot="1" x14ac:dyDescent="0.45">
      <c r="A53" s="28">
        <v>2500</v>
      </c>
      <c r="B53" s="35" t="s">
        <v>51</v>
      </c>
      <c r="C53">
        <f>+A53</f>
        <v>2500</v>
      </c>
      <c r="G53" s="25"/>
    </row>
    <row r="54" spans="1:7" ht="12.9" thickTop="1" thickBot="1" x14ac:dyDescent="0.45">
      <c r="A54" s="38">
        <f>+A51-A53-A52</f>
        <v>3500</v>
      </c>
      <c r="B54" s="39" t="s">
        <v>52</v>
      </c>
      <c r="C54" s="39">
        <f>+C51-C53-C52</f>
        <v>3150</v>
      </c>
      <c r="D54" s="39"/>
      <c r="E54" s="48">
        <f>+C54-A54</f>
        <v>-350</v>
      </c>
      <c r="G54" s="25"/>
    </row>
    <row r="55" spans="1:7" ht="12.6" thickTop="1" x14ac:dyDescent="0.4">
      <c r="A55" s="40">
        <f>+A54/A51</f>
        <v>0.5</v>
      </c>
      <c r="B55" s="41" t="s">
        <v>53</v>
      </c>
      <c r="C55" s="42">
        <f>+C54/C51</f>
        <v>0.47368421052631576</v>
      </c>
      <c r="D55" s="43"/>
    </row>
    <row r="57" spans="1:7" x14ac:dyDescent="0.4">
      <c r="A57" s="28">
        <v>9</v>
      </c>
      <c r="B57" t="s">
        <v>56</v>
      </c>
      <c r="C57" s="28">
        <v>12</v>
      </c>
      <c r="E57" t="s">
        <v>62</v>
      </c>
    </row>
    <row r="58" spans="1:7" x14ac:dyDescent="0.4">
      <c r="A58" s="28">
        <v>1</v>
      </c>
      <c r="B58" t="s">
        <v>59</v>
      </c>
      <c r="C58" s="28">
        <v>3</v>
      </c>
      <c r="E58" t="s">
        <v>62</v>
      </c>
    </row>
    <row r="59" spans="1:7" x14ac:dyDescent="0.4">
      <c r="A59" s="28">
        <v>40000</v>
      </c>
      <c r="B59" t="s">
        <v>60</v>
      </c>
      <c r="C59" s="28">
        <f>4*1600</f>
        <v>6400</v>
      </c>
    </row>
    <row r="60" spans="1:7" x14ac:dyDescent="0.4">
      <c r="A60" s="28">
        <v>80000</v>
      </c>
      <c r="B60" t="s">
        <v>61</v>
      </c>
      <c r="C60" s="28">
        <f>C59*2</f>
        <v>12800</v>
      </c>
    </row>
    <row r="61" spans="1:7" x14ac:dyDescent="0.4">
      <c r="A61">
        <f>(A57*A59-A58*A60)/1000</f>
        <v>280</v>
      </c>
      <c r="B61" s="32" t="s">
        <v>65</v>
      </c>
      <c r="C61">
        <f>(C57*C59-C58*C60)/1000</f>
        <v>38.4</v>
      </c>
    </row>
    <row r="63" spans="1:7" x14ac:dyDescent="0.4">
      <c r="A63" s="28">
        <f>A51*0.02</f>
        <v>140</v>
      </c>
      <c r="B63" t="s">
        <v>63</v>
      </c>
      <c r="C63" s="28">
        <f>C51*0.05</f>
        <v>332.5</v>
      </c>
    </row>
    <row r="64" spans="1:7" x14ac:dyDescent="0.4">
      <c r="A64" s="28">
        <v>0</v>
      </c>
      <c r="B64" t="s">
        <v>64</v>
      </c>
      <c r="C64" s="28">
        <f>C51*0.01</f>
        <v>66.5</v>
      </c>
    </row>
    <row r="65" spans="1:5" x14ac:dyDescent="0.4">
      <c r="A65" s="28">
        <v>0</v>
      </c>
      <c r="B65" t="s">
        <v>66</v>
      </c>
      <c r="C65" s="28">
        <v>50</v>
      </c>
    </row>
    <row r="66" spans="1:5" x14ac:dyDescent="0.4">
      <c r="A66">
        <f>SUM(A63:A65)</f>
        <v>140</v>
      </c>
      <c r="B66" s="32" t="s">
        <v>67</v>
      </c>
      <c r="C66">
        <f>SUM(C63:C65)+A45/A46</f>
        <v>455</v>
      </c>
    </row>
    <row r="67" spans="1:5" ht="12.6" thickBot="1" x14ac:dyDescent="0.45"/>
    <row r="68" spans="1:5" ht="12.9" thickTop="1" thickBot="1" x14ac:dyDescent="0.45">
      <c r="A68" s="44">
        <f>+A61+A66</f>
        <v>420</v>
      </c>
      <c r="B68" s="3" t="s">
        <v>68</v>
      </c>
      <c r="C68" s="3">
        <f>+C66+C61</f>
        <v>493.4</v>
      </c>
      <c r="D68" s="37"/>
      <c r="E68" s="48">
        <f>+A68-C68</f>
        <v>-73.399999999999977</v>
      </c>
    </row>
    <row r="69" spans="1:5" ht="12.6" thickTop="1" x14ac:dyDescent="0.4"/>
    <row r="70" spans="1:5" x14ac:dyDescent="0.4">
      <c r="A70" s="45">
        <v>35</v>
      </c>
      <c r="B70" t="s">
        <v>70</v>
      </c>
      <c r="C70" s="45">
        <v>40</v>
      </c>
    </row>
    <row r="71" spans="1:5" x14ac:dyDescent="0.4">
      <c r="A71" s="45">
        <v>60</v>
      </c>
      <c r="B71" t="s">
        <v>71</v>
      </c>
      <c r="C71" s="45">
        <v>60</v>
      </c>
    </row>
    <row r="72" spans="1:5" ht="12.6" thickBot="1" x14ac:dyDescent="0.45">
      <c r="A72" s="45">
        <v>30</v>
      </c>
      <c r="B72" t="s">
        <v>72</v>
      </c>
      <c r="C72" s="45">
        <v>30</v>
      </c>
    </row>
    <row r="73" spans="1:5" ht="12.9" thickTop="1" thickBot="1" x14ac:dyDescent="0.45">
      <c r="A73" s="44">
        <f>A51/250*(A70+A71-A72)</f>
        <v>1820</v>
      </c>
      <c r="B73" s="3" t="s">
        <v>69</v>
      </c>
      <c r="C73" s="3">
        <f>C51/250*(C70+C71-C72)</f>
        <v>1862</v>
      </c>
      <c r="D73" s="37"/>
      <c r="E73" s="48">
        <f>+A73-C73</f>
        <v>-42</v>
      </c>
    </row>
    <row r="74" spans="1:5" ht="12.6" thickTop="1" x14ac:dyDescent="0.4"/>
  </sheetData>
  <phoneticPr fontId="0" type="noConversion"/>
  <pageMargins left="0.51181102362204722" right="0.27559055118110237" top="0.55118110236220474" bottom="1.1811023622047245" header="0.51181102362204722" footer="0.51181102362204722"/>
  <pageSetup paperSize="9" orientation="portrait" r:id="rId1"/>
  <headerFooter alignWithMargins="0">
    <oddFooter>&amp;L&amp;G&amp;C&amp;6&amp;F  &amp;A&amp;R&amp;6&amp;D 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Staber</dc:creator>
  <cp:lastModifiedBy>hp</cp:lastModifiedBy>
  <cp:lastPrinted>2019-12-11T10:26:29Z</cp:lastPrinted>
  <dcterms:created xsi:type="dcterms:W3CDTF">1999-11-04T14:36:27Z</dcterms:created>
  <dcterms:modified xsi:type="dcterms:W3CDTF">2019-12-11T10:27:59Z</dcterms:modified>
</cp:coreProperties>
</file>